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13_ncr:1_{2FB8ECFB-4028-4CE6-8B00-8FEB2C85CC3B}" xr6:coauthVersionLast="47" xr6:coauthVersionMax="47" xr10:uidLastSave="{00000000-0000-0000-0000-000000000000}"/>
  <bookViews>
    <workbookView xWindow="-120" yWindow="-120" windowWidth="29040" windowHeight="15720" xr2:uid="{30BFC6BB-3CF3-4648-8A23-0C3AEEA8BB45}"/>
  </bookViews>
  <sheets>
    <sheet name="Fee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" l="1"/>
  <c r="B14" i="1"/>
  <c r="B22" i="1" l="1"/>
  <c r="B23" i="1" s="1"/>
  <c r="B15" i="1" l="1"/>
  <c r="B16" i="1" l="1"/>
  <c r="B18" i="1" s="1"/>
  <c r="B17" i="1" l="1"/>
  <c r="B19" i="1" l="1"/>
  <c r="B20" i="1" s="1"/>
  <c r="B21" i="1" l="1"/>
  <c r="B27" i="1" l="1"/>
  <c r="B24" i="1" l="1"/>
  <c r="B25" i="1" l="1"/>
  <c r="B26" i="1" l="1"/>
  <c r="B30" i="1"/>
  <c r="B28" i="1" l="1"/>
  <c r="C13" i="1" l="1"/>
  <c r="B29" i="1"/>
  <c r="C22" i="1"/>
  <c r="C14" i="1" l="1"/>
  <c r="C23" i="1"/>
  <c r="C15" i="1" l="1"/>
  <c r="C16" i="1" l="1"/>
  <c r="C18" i="1" l="1"/>
  <c r="C17" i="1"/>
  <c r="C19" i="1" l="1"/>
  <c r="C20" i="1"/>
  <c r="C21" i="1" l="1"/>
  <c r="C27" i="1" l="1"/>
  <c r="C24" i="1" l="1"/>
  <c r="C25" i="1" l="1"/>
  <c r="C30" i="1" l="1"/>
  <c r="C26" i="1"/>
  <c r="C28" i="1"/>
  <c r="D22" i="1" l="1"/>
  <c r="D13" i="1"/>
  <c r="C29" i="1"/>
  <c r="D23" i="1" l="1"/>
  <c r="D14" i="1"/>
  <c r="D15" i="1" s="1"/>
  <c r="D16" i="1" l="1"/>
  <c r="D18" i="1" l="1"/>
  <c r="D17" i="1"/>
  <c r="D19" i="1" l="1"/>
  <c r="D20" i="1" l="1"/>
  <c r="D21" i="1" l="1"/>
  <c r="D24" i="1" l="1"/>
  <c r="D25" i="1" l="1"/>
  <c r="D30" i="1" s="1"/>
  <c r="D26" i="1" l="1"/>
  <c r="D28" i="1"/>
  <c r="E22" i="1" s="1"/>
  <c r="E23" i="1" s="1"/>
  <c r="D29" i="1" l="1"/>
  <c r="E13" i="1"/>
  <c r="E14" i="1" l="1"/>
  <c r="E15" i="1" l="1"/>
  <c r="E16" i="1" l="1"/>
  <c r="E18" i="1" l="1"/>
  <c r="E17" i="1"/>
  <c r="E19" i="1" l="1"/>
  <c r="E20" i="1"/>
  <c r="E21" i="1" l="1"/>
  <c r="E27" i="1" l="1"/>
  <c r="F22" i="1" l="1"/>
  <c r="F23" i="1" s="1"/>
  <c r="E30" i="1"/>
  <c r="E24" i="1"/>
  <c r="E25" i="1" l="1"/>
  <c r="E26" i="1" l="1"/>
  <c r="E28" i="1"/>
  <c r="F13" i="1" l="1"/>
  <c r="E29" i="1"/>
  <c r="F14" i="1" l="1"/>
  <c r="F15" i="1" l="1"/>
  <c r="F16" i="1" s="1"/>
  <c r="F18" i="1" l="1"/>
  <c r="F17" i="1"/>
  <c r="F19" i="1" s="1"/>
  <c r="F20" i="1" l="1"/>
  <c r="F21" i="1" l="1"/>
  <c r="F27" i="1" l="1"/>
  <c r="F24" i="1" l="1"/>
  <c r="F25" i="1" l="1"/>
  <c r="F26" i="1" l="1"/>
  <c r="F28" i="1"/>
  <c r="F30" i="1"/>
  <c r="F29" i="1" l="1"/>
</calcChain>
</file>

<file path=xl/sharedStrings.xml><?xml version="1.0" encoding="utf-8"?>
<sst xmlns="http://schemas.openxmlformats.org/spreadsheetml/2006/main" count="41" uniqueCount="38">
  <si>
    <t>Capital Contribution (Rs.)</t>
  </si>
  <si>
    <t>Management Fee (%age per annum)</t>
  </si>
  <si>
    <t>Other Expenses (%age per annum)</t>
  </si>
  <si>
    <t>Performance (%age per annum)</t>
  </si>
  <si>
    <t>Hurdle Rate of Return (%age per annum)</t>
  </si>
  <si>
    <t>Brokerage and Transaction cost</t>
  </si>
  <si>
    <t>Variable Fees for Multiple years</t>
  </si>
  <si>
    <t xml:space="preserve">Capital Contributed /Assets under Management </t>
  </si>
  <si>
    <t xml:space="preserve">Gross Value of the Portfolio at the end of the year </t>
  </si>
  <si>
    <t xml:space="preserve">Daily Weighted Average assets under management </t>
  </si>
  <si>
    <t>Total charges during the year (Sum of v, vi and vii)</t>
  </si>
  <si>
    <t xml:space="preserve">Value of the Portfolio before Performance fee </t>
  </si>
  <si>
    <t>High Water Mark Value (HWM)</t>
  </si>
  <si>
    <t xml:space="preserve">Hurdle Rate of return </t>
  </si>
  <si>
    <t>Portfolio value in excess of Hurdle Rate Return</t>
  </si>
  <si>
    <t>Profit share of the PMS</t>
  </si>
  <si>
    <t>Profit Share To be taken by PMS</t>
  </si>
  <si>
    <t>Is the Performance Fee charged?</t>
  </si>
  <si>
    <t>Net value of the Portfolio at the end of the year after all fees and expenses</t>
  </si>
  <si>
    <t xml:space="preserve">% Portfolio Return </t>
  </si>
  <si>
    <t>High Water Mark to be carried forward for next year</t>
  </si>
  <si>
    <t>Year 1</t>
  </si>
  <si>
    <t>Year 2</t>
  </si>
  <si>
    <t>Year 3</t>
  </si>
  <si>
    <t>Year 4</t>
  </si>
  <si>
    <t>Year 5</t>
  </si>
  <si>
    <t xml:space="preserve">Add/Less:Gain / (Loss) on Investment based on the Scenario </t>
  </si>
  <si>
    <t>Less:Other Expense</t>
  </si>
  <si>
    <t>Less:Brokerage and Transaction cost</t>
  </si>
  <si>
    <t xml:space="preserve">Less: Management Fees </t>
  </si>
  <si>
    <t>Fee Illustration of Variable Fee and performance fee option with different scenario's for mutiple years (Variables can be Changed)</t>
  </si>
  <si>
    <t>Variables</t>
  </si>
  <si>
    <t>Gain/Loss</t>
  </si>
  <si>
    <t xml:space="preserve">Gain/Loss </t>
  </si>
  <si>
    <t>Notes:</t>
  </si>
  <si>
    <t>All fees and charges are subject to GST and taxes as applicable</t>
  </si>
  <si>
    <t>This is for illustration purposes only and the actual fee calculation may differ based on specific scenarios.</t>
  </si>
  <si>
    <t>Returns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</si>
</sst>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#,##0.00_ ;[Red]\-#,##0.00\ "/>
    <numFmt numFmtId="166" formatCode="#,##0.00_ ;\-#,##0.00\ "/>
    <numFmt numFmtId="167" formatCode="#,##0_ ;\-#,##0\ 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D8D8D8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0" fontId="4" fillId="0" borderId="1" xfId="0" applyFont="1" applyBorder="1" applyAlignment="1">
      <alignment vertical="center" wrapText="1"/>
    </xf>
    <xf numFmtId="3" fontId="4" fillId="2" borderId="1" xfId="0" applyNumberFormat="1" applyFont="1" applyFill="1" applyBorder="1" applyAlignment="1">
      <alignment vertical="center"/>
    </xf>
    <xf numFmtId="10" fontId="4" fillId="2" borderId="1" xfId="0" applyNumberFormat="1" applyFont="1" applyFill="1" applyBorder="1" applyAlignment="1">
      <alignment vertical="center"/>
    </xf>
    <xf numFmtId="164" fontId="5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164" fontId="6" fillId="0" borderId="1" xfId="0" applyNumberFormat="1" applyFont="1" applyBorder="1"/>
    <xf numFmtId="165" fontId="6" fillId="0" borderId="1" xfId="0" applyNumberFormat="1" applyFont="1" applyBorder="1"/>
    <xf numFmtId="164" fontId="6" fillId="0" borderId="1" xfId="0" applyNumberFormat="1" applyFont="1" applyBorder="1" applyAlignment="1">
      <alignment horizontal="center" vertical="center"/>
    </xf>
    <xf numFmtId="166" fontId="6" fillId="0" borderId="1" xfId="0" applyNumberFormat="1" applyFont="1" applyBorder="1"/>
    <xf numFmtId="167" fontId="6" fillId="0" borderId="1" xfId="0" applyNumberFormat="1" applyFont="1" applyBorder="1"/>
    <xf numFmtId="0" fontId="7" fillId="0" borderId="0" xfId="0" applyFont="1"/>
    <xf numFmtId="0" fontId="5" fillId="0" borderId="1" xfId="0" applyFont="1" applyBorder="1" applyAlignment="1">
      <alignment vertical="center" wrapText="1"/>
    </xf>
    <xf numFmtId="10" fontId="8" fillId="2" borderId="1" xfId="0" applyNumberFormat="1" applyFont="1" applyFill="1" applyBorder="1" applyAlignment="1">
      <alignment vertical="center"/>
    </xf>
    <xf numFmtId="164" fontId="0" fillId="0" borderId="1" xfId="0" applyNumberFormat="1" applyBorder="1"/>
    <xf numFmtId="0" fontId="3" fillId="0" borderId="1" xfId="0" applyFont="1" applyFill="1" applyBorder="1" applyAlignment="1">
      <alignment vertical="center" wrapText="1"/>
    </xf>
    <xf numFmtId="0" fontId="9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9" fontId="8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930E1-A8E6-44F8-8195-FB3916ED8151}">
  <sheetPr codeName="Sheet1"/>
  <dimension ref="A1:F34"/>
  <sheetViews>
    <sheetView tabSelected="1" zoomScale="110" zoomScaleNormal="110" workbookViewId="0">
      <selection activeCell="A15" sqref="A15"/>
    </sheetView>
  </sheetViews>
  <sheetFormatPr defaultRowHeight="15" x14ac:dyDescent="0.25"/>
  <cols>
    <col min="1" max="1" width="56" customWidth="1"/>
    <col min="2" max="5" width="12.140625" bestFit="1" customWidth="1"/>
    <col min="6" max="6" width="13.28515625" customWidth="1"/>
  </cols>
  <sheetData>
    <row r="1" spans="1:6" x14ac:dyDescent="0.25">
      <c r="A1" s="9" t="s">
        <v>30</v>
      </c>
      <c r="B1" s="3"/>
      <c r="C1" s="3"/>
      <c r="D1" s="3"/>
      <c r="E1" s="3"/>
      <c r="F1" s="3"/>
    </row>
    <row r="2" spans="1:6" x14ac:dyDescent="0.25">
      <c r="A2" s="1" t="s">
        <v>31</v>
      </c>
      <c r="B2" s="2"/>
      <c r="C2" s="3"/>
      <c r="D2" s="3"/>
      <c r="E2" s="3"/>
      <c r="F2" s="3"/>
    </row>
    <row r="3" spans="1:6" x14ac:dyDescent="0.25">
      <c r="A3" s="4" t="s">
        <v>0</v>
      </c>
      <c r="B3" s="5">
        <v>5000000</v>
      </c>
      <c r="C3" s="3"/>
      <c r="D3" s="3"/>
      <c r="E3" s="3"/>
      <c r="F3" s="3"/>
    </row>
    <row r="4" spans="1:6" x14ac:dyDescent="0.25">
      <c r="A4" s="4" t="s">
        <v>1</v>
      </c>
      <c r="B4" s="17">
        <v>5.0000000000000001E-3</v>
      </c>
      <c r="C4" s="3"/>
      <c r="D4" s="3"/>
      <c r="E4" s="3"/>
      <c r="F4" s="3"/>
    </row>
    <row r="5" spans="1:6" x14ac:dyDescent="0.25">
      <c r="A5" s="4" t="s">
        <v>2</v>
      </c>
      <c r="B5" s="17">
        <v>3.0000000000000001E-3</v>
      </c>
      <c r="C5" s="3"/>
      <c r="D5" s="3"/>
      <c r="E5" s="3"/>
      <c r="F5" s="3"/>
    </row>
    <row r="6" spans="1:6" x14ac:dyDescent="0.25">
      <c r="A6" s="4" t="s">
        <v>3</v>
      </c>
      <c r="B6" s="6">
        <v>0.2</v>
      </c>
      <c r="C6" s="3"/>
      <c r="D6" s="3"/>
      <c r="E6" s="3"/>
      <c r="F6" s="3"/>
    </row>
    <row r="7" spans="1:6" x14ac:dyDescent="0.25">
      <c r="A7" s="4" t="s">
        <v>4</v>
      </c>
      <c r="B7" s="6">
        <v>0.1</v>
      </c>
      <c r="C7" s="3"/>
      <c r="D7" s="3"/>
      <c r="E7" s="3"/>
      <c r="F7" s="3"/>
    </row>
    <row r="8" spans="1:6" x14ac:dyDescent="0.25">
      <c r="A8" s="4" t="s">
        <v>5</v>
      </c>
      <c r="B8" s="17">
        <v>1.5E-3</v>
      </c>
      <c r="C8" s="3"/>
      <c r="D8" s="3"/>
      <c r="E8" s="3"/>
      <c r="F8" s="3"/>
    </row>
    <row r="9" spans="1:6" x14ac:dyDescent="0.25">
      <c r="A9" s="3"/>
      <c r="B9" s="3"/>
      <c r="C9" s="3"/>
      <c r="D9" s="3"/>
      <c r="E9" s="3"/>
      <c r="F9" s="3"/>
    </row>
    <row r="10" spans="1:6" x14ac:dyDescent="0.25">
      <c r="A10" s="25" t="s">
        <v>6</v>
      </c>
      <c r="B10" s="21" t="s">
        <v>21</v>
      </c>
      <c r="C10" s="21" t="s">
        <v>22</v>
      </c>
      <c r="D10" s="21" t="s">
        <v>23</v>
      </c>
      <c r="E10" s="21" t="s">
        <v>24</v>
      </c>
      <c r="F10" s="21" t="s">
        <v>25</v>
      </c>
    </row>
    <row r="11" spans="1:6" x14ac:dyDescent="0.25">
      <c r="A11" s="25"/>
      <c r="B11" s="22" t="s">
        <v>32</v>
      </c>
      <c r="C11" s="22" t="s">
        <v>33</v>
      </c>
      <c r="D11" s="22" t="s">
        <v>33</v>
      </c>
      <c r="E11" s="22" t="s">
        <v>32</v>
      </c>
      <c r="F11" s="22" t="s">
        <v>32</v>
      </c>
    </row>
    <row r="12" spans="1:6" x14ac:dyDescent="0.25">
      <c r="A12" s="24" t="s">
        <v>37</v>
      </c>
      <c r="B12" s="23">
        <v>0.15</v>
      </c>
      <c r="C12" s="23">
        <v>0.2</v>
      </c>
      <c r="D12" s="23">
        <v>-0.15</v>
      </c>
      <c r="E12" s="23">
        <v>0.03</v>
      </c>
      <c r="F12" s="23">
        <v>0.6</v>
      </c>
    </row>
    <row r="13" spans="1:6" x14ac:dyDescent="0.25">
      <c r="A13" s="4" t="s">
        <v>7</v>
      </c>
      <c r="B13" s="7">
        <v>5000000</v>
      </c>
      <c r="C13" s="10">
        <f>B28</f>
        <v>5659246.75</v>
      </c>
      <c r="D13" s="10">
        <f t="shared" ref="D13:F13" si="0">C28</f>
        <v>6630711.9152556499</v>
      </c>
      <c r="E13" s="10">
        <f t="shared" si="0"/>
        <v>5577975.7487037303</v>
      </c>
      <c r="F13" s="10">
        <f t="shared" si="0"/>
        <v>5691656.7770291269</v>
      </c>
    </row>
    <row r="14" spans="1:6" x14ac:dyDescent="0.25">
      <c r="A14" s="4" t="s">
        <v>26</v>
      </c>
      <c r="B14" s="10">
        <f>B13*B12</f>
        <v>750000</v>
      </c>
      <c r="C14" s="10">
        <f>C13*C12</f>
        <v>1131849.3500000001</v>
      </c>
      <c r="D14" s="14">
        <f>D13*D12</f>
        <v>-994606.78728834749</v>
      </c>
      <c r="E14" s="10">
        <f>E13*E12</f>
        <v>167339.27246111189</v>
      </c>
      <c r="F14" s="10">
        <f>F13*F12</f>
        <v>3414994.066217476</v>
      </c>
    </row>
    <row r="15" spans="1:6" x14ac:dyDescent="0.25">
      <c r="A15" s="4" t="s">
        <v>8</v>
      </c>
      <c r="B15" s="10">
        <f>B13+B14</f>
        <v>5750000</v>
      </c>
      <c r="C15" s="10">
        <f t="shared" ref="C15:F15" si="1">C13+C14</f>
        <v>6791096.0999999996</v>
      </c>
      <c r="D15" s="10">
        <f t="shared" si="1"/>
        <v>5636105.1279673027</v>
      </c>
      <c r="E15" s="10">
        <f t="shared" si="1"/>
        <v>5745315.0211648419</v>
      </c>
      <c r="F15" s="10">
        <f t="shared" si="1"/>
        <v>9106650.8432466034</v>
      </c>
    </row>
    <row r="16" spans="1:6" x14ac:dyDescent="0.25">
      <c r="A16" s="4" t="s">
        <v>9</v>
      </c>
      <c r="B16" s="10">
        <f>(B15+B13)/2</f>
        <v>5375000</v>
      </c>
      <c r="C16" s="10">
        <f t="shared" ref="C16:F16" si="2">(C15+C13)/2</f>
        <v>6225171.4249999998</v>
      </c>
      <c r="D16" s="10">
        <f t="shared" si="2"/>
        <v>6133408.5216114763</v>
      </c>
      <c r="E16" s="10">
        <f t="shared" si="2"/>
        <v>5661645.3849342857</v>
      </c>
      <c r="F16" s="10">
        <f t="shared" si="2"/>
        <v>7399153.8101378651</v>
      </c>
    </row>
    <row r="17" spans="1:6" s="15" customFormat="1" x14ac:dyDescent="0.25">
      <c r="A17" s="16" t="s">
        <v>27</v>
      </c>
      <c r="B17" s="10">
        <f>B16*$B$5</f>
        <v>16125</v>
      </c>
      <c r="C17" s="10">
        <f t="shared" ref="C17:F17" si="3">C16*$B$5</f>
        <v>18675.514275000001</v>
      </c>
      <c r="D17" s="10">
        <f t="shared" si="3"/>
        <v>18400.225564834429</v>
      </c>
      <c r="E17" s="10">
        <f t="shared" si="3"/>
        <v>16984.936154802857</v>
      </c>
      <c r="F17" s="10">
        <f t="shared" si="3"/>
        <v>22197.461430413598</v>
      </c>
    </row>
    <row r="18" spans="1:6" s="15" customFormat="1" x14ac:dyDescent="0.25">
      <c r="A18" s="16" t="s">
        <v>28</v>
      </c>
      <c r="B18" s="10">
        <f>B16*$B$8</f>
        <v>8062.5</v>
      </c>
      <c r="C18" s="10">
        <f t="shared" ref="C18:F18" si="4">C16*$B$8</f>
        <v>9337.7571375000007</v>
      </c>
      <c r="D18" s="10">
        <f t="shared" si="4"/>
        <v>9200.1127824172145</v>
      </c>
      <c r="E18" s="10">
        <f t="shared" si="4"/>
        <v>8492.4680774014287</v>
      </c>
      <c r="F18" s="10">
        <f t="shared" si="4"/>
        <v>11098.730715206799</v>
      </c>
    </row>
    <row r="19" spans="1:6" s="15" customFormat="1" x14ac:dyDescent="0.25">
      <c r="A19" s="16" t="s">
        <v>29</v>
      </c>
      <c r="B19" s="10">
        <f>(B16-B17-B18)*$B$4</f>
        <v>26754.0625</v>
      </c>
      <c r="C19" s="10">
        <f t="shared" ref="C19:F19" si="5">(C16-C17-C18)*$B$4</f>
        <v>30985.790767937498</v>
      </c>
      <c r="D19" s="10">
        <f t="shared" si="5"/>
        <v>30529.040916321126</v>
      </c>
      <c r="E19" s="10">
        <f t="shared" si="5"/>
        <v>28180.839903510405</v>
      </c>
      <c r="F19" s="10">
        <f t="shared" si="5"/>
        <v>36829.288089961221</v>
      </c>
    </row>
    <row r="20" spans="1:6" x14ac:dyDescent="0.25">
      <c r="A20" s="4" t="s">
        <v>10</v>
      </c>
      <c r="B20" s="10">
        <f>SUM(B17:B19)</f>
        <v>50941.5625</v>
      </c>
      <c r="C20" s="10">
        <f>SUM(C17:C19)</f>
        <v>58999.062180437497</v>
      </c>
      <c r="D20" s="10">
        <f t="shared" ref="D20:F20" si="6">SUM(D17:D19)</f>
        <v>58129.379263572773</v>
      </c>
      <c r="E20" s="10">
        <f t="shared" si="6"/>
        <v>53658.244135714689</v>
      </c>
      <c r="F20" s="10">
        <f t="shared" si="6"/>
        <v>70125.480235581621</v>
      </c>
    </row>
    <row r="21" spans="1:6" x14ac:dyDescent="0.25">
      <c r="A21" s="4" t="s">
        <v>11</v>
      </c>
      <c r="B21" s="10">
        <f>B15-B20</f>
        <v>5699058.4375</v>
      </c>
      <c r="C21" s="10">
        <f>C15-C20</f>
        <v>6732097.0378195625</v>
      </c>
      <c r="D21" s="10">
        <f t="shared" ref="D21:F21" si="7">D15-D20</f>
        <v>5577975.7487037303</v>
      </c>
      <c r="E21" s="10">
        <f t="shared" si="7"/>
        <v>5691656.7770291269</v>
      </c>
      <c r="F21" s="10">
        <f t="shared" si="7"/>
        <v>9036525.3630110212</v>
      </c>
    </row>
    <row r="22" spans="1:6" x14ac:dyDescent="0.25">
      <c r="A22" s="4" t="s">
        <v>12</v>
      </c>
      <c r="B22" s="10">
        <f>B13</f>
        <v>5000000</v>
      </c>
      <c r="C22" s="10">
        <f>IF(B27="No Pfee", B22, B28)</f>
        <v>5659246.75</v>
      </c>
      <c r="D22" s="10">
        <f t="shared" ref="D22:E22" si="8">IF(C27="No Pfee", C22, C28)</f>
        <v>6630711.9152556499</v>
      </c>
      <c r="E22" s="10">
        <f t="shared" si="8"/>
        <v>6630711.9152556499</v>
      </c>
      <c r="F22" s="10">
        <f>IF(E27="No Pfee", E22, E28)</f>
        <v>6630711.9152556499</v>
      </c>
    </row>
    <row r="23" spans="1:6" x14ac:dyDescent="0.25">
      <c r="A23" s="8" t="s">
        <v>13</v>
      </c>
      <c r="B23" s="10">
        <f>B22*B7</f>
        <v>500000</v>
      </c>
      <c r="C23" s="10">
        <f>IF(B27="No Pfee", C22 * $B$7 * 2, C22 * $B$7)</f>
        <v>565924.67500000005</v>
      </c>
      <c r="D23" s="10">
        <f>IF(C27="No Pfee", IF(B27="No Pfee", D22 * $B$7 * 3, D22 * $B$7 * 2), D22 * $B$7)</f>
        <v>663071.19152556499</v>
      </c>
      <c r="E23" s="10">
        <f>IF(D27="No Pfee", IF(C27="No Pfee", IF(B27="No Pfee", E22 * $B$7 * 4, E22 * $B$7 * 3), E22 * $B$7 * 2), E22 * $B$7)</f>
        <v>1326142.38305113</v>
      </c>
      <c r="F23" s="10">
        <f>IF(E27="No Pfee", IF(D27="No Pfee", IF(C27="No Pfee", IF(B27="No Pfee", F22 * $B$7 * 5, F22 * $B$7 * 4), F22 * $B$7 * 3), F22 * $B$7 * 2), F22 * $B$7)</f>
        <v>1989213.574576695</v>
      </c>
    </row>
    <row r="24" spans="1:6" x14ac:dyDescent="0.25">
      <c r="A24" s="4" t="s">
        <v>14</v>
      </c>
      <c r="B24" s="10">
        <f>+IF(B27="Yes",(B21-B22-B23),(0))</f>
        <v>199058.4375</v>
      </c>
      <c r="C24" s="10">
        <f>+IF(C27="Yes",(C21-C22-C23),(0))</f>
        <v>506925.61281956243</v>
      </c>
      <c r="D24" s="10">
        <f t="shared" ref="D24:F24" si="9">+IF(D27="Yes",(D21-D22-D23),(0))</f>
        <v>0</v>
      </c>
      <c r="E24" s="10">
        <f t="shared" si="9"/>
        <v>0</v>
      </c>
      <c r="F24" s="10">
        <f t="shared" si="9"/>
        <v>416599.87317867624</v>
      </c>
    </row>
    <row r="25" spans="1:6" x14ac:dyDescent="0.25">
      <c r="A25" s="8" t="s">
        <v>15</v>
      </c>
      <c r="B25" s="10">
        <f>B24*$B$6</f>
        <v>39811.6875</v>
      </c>
      <c r="C25" s="10">
        <f t="shared" ref="C25:F25" si="10">C24*$B$6</f>
        <v>101385.12256391249</v>
      </c>
      <c r="D25" s="10">
        <f t="shared" si="10"/>
        <v>0</v>
      </c>
      <c r="E25" s="10">
        <f t="shared" si="10"/>
        <v>0</v>
      </c>
      <c r="F25" s="10">
        <f t="shared" si="10"/>
        <v>83319.974635735256</v>
      </c>
    </row>
    <row r="26" spans="1:6" x14ac:dyDescent="0.25">
      <c r="A26" s="8" t="s">
        <v>16</v>
      </c>
      <c r="B26" s="10">
        <f>B25</f>
        <v>39811.6875</v>
      </c>
      <c r="C26" s="10">
        <f t="shared" ref="C26:E26" si="11">C25</f>
        <v>101385.12256391249</v>
      </c>
      <c r="D26" s="10">
        <f t="shared" si="11"/>
        <v>0</v>
      </c>
      <c r="E26" s="10">
        <f t="shared" si="11"/>
        <v>0</v>
      </c>
      <c r="F26" s="10">
        <f>F25</f>
        <v>83319.974635735256</v>
      </c>
    </row>
    <row r="27" spans="1:6" x14ac:dyDescent="0.25">
      <c r="A27" s="4" t="s">
        <v>17</v>
      </c>
      <c r="B27" s="12" t="str">
        <f>IF(B21&gt;(B22+B23),("Yes"),("No Pfee"))</f>
        <v>Yes</v>
      </c>
      <c r="C27" s="12" t="str">
        <f>IF(C21&gt;(C22+C23),("Yes"),("No Pfee"))</f>
        <v>Yes</v>
      </c>
      <c r="D27" s="12" t="str">
        <f t="shared" ref="D27:F27" si="12">IF(D21&gt;(D22+D23),("Yes"),("No Pfee"))</f>
        <v>No Pfee</v>
      </c>
      <c r="E27" s="12" t="str">
        <f t="shared" si="12"/>
        <v>No Pfee</v>
      </c>
      <c r="F27" s="12" t="str">
        <f t="shared" si="12"/>
        <v>Yes</v>
      </c>
    </row>
    <row r="28" spans="1:6" ht="30" x14ac:dyDescent="0.25">
      <c r="A28" s="4" t="s">
        <v>18</v>
      </c>
      <c r="B28" s="10">
        <f>B21-B26</f>
        <v>5659246.75</v>
      </c>
      <c r="C28" s="10">
        <f>C21-C25</f>
        <v>6630711.9152556499</v>
      </c>
      <c r="D28" s="10">
        <f>D21-D25</f>
        <v>5577975.7487037303</v>
      </c>
      <c r="E28" s="10">
        <f t="shared" ref="E28" si="13">E21-E25</f>
        <v>5691656.7770291269</v>
      </c>
      <c r="F28" s="10">
        <f>F21-F25</f>
        <v>8953205.388375286</v>
      </c>
    </row>
    <row r="29" spans="1:6" x14ac:dyDescent="0.25">
      <c r="A29" s="4" t="s">
        <v>19</v>
      </c>
      <c r="B29" s="11">
        <f>(B28/B13%)-100</f>
        <v>13.184934999999996</v>
      </c>
      <c r="C29" s="11">
        <f>(C28/C13%)-100</f>
        <v>17.165980000000005</v>
      </c>
      <c r="D29" s="13">
        <f>(D28/D13%)-100</f>
        <v>-15.876668749999979</v>
      </c>
      <c r="E29" s="13">
        <f>(E28/E13%)-100</f>
        <v>2.0380337499999825</v>
      </c>
      <c r="F29" s="11">
        <f>(F28/F13%)-100</f>
        <v>57.304028319300556</v>
      </c>
    </row>
    <row r="30" spans="1:6" x14ac:dyDescent="0.25">
      <c r="A30" s="4" t="s">
        <v>20</v>
      </c>
      <c r="B30" s="10">
        <f>IF(B27="No Pfee",B22,(B21-B25))</f>
        <v>5659246.75</v>
      </c>
      <c r="C30" s="10">
        <f>IF(C27="No Pfee",C22,(C21-C25))</f>
        <v>6630711.9152556499</v>
      </c>
      <c r="D30" s="10">
        <f>IF(D27="No Pfee",D22,(D21-D25))</f>
        <v>6630711.9152556499</v>
      </c>
      <c r="E30" s="10">
        <f t="shared" ref="E30:F30" si="14">IF(E27="No Pfee",E22,(E21-E25))</f>
        <v>6630711.9152556499</v>
      </c>
      <c r="F30" s="10">
        <f t="shared" si="14"/>
        <v>8953205.388375286</v>
      </c>
    </row>
    <row r="31" spans="1:6" x14ac:dyDescent="0.25">
      <c r="A31" s="3"/>
      <c r="B31" s="3"/>
      <c r="C31" s="18"/>
      <c r="D31" s="18"/>
      <c r="E31" s="3"/>
      <c r="F31" s="3"/>
    </row>
    <row r="32" spans="1:6" x14ac:dyDescent="0.25">
      <c r="A32" s="19" t="s">
        <v>34</v>
      </c>
      <c r="B32" s="3"/>
      <c r="C32" s="3"/>
      <c r="D32" s="3"/>
      <c r="E32" s="3"/>
      <c r="F32" s="3"/>
    </row>
    <row r="33" spans="1:6" ht="15.75" x14ac:dyDescent="0.25">
      <c r="A33" s="20" t="s">
        <v>36</v>
      </c>
      <c r="B33" s="3"/>
      <c r="C33" s="3"/>
      <c r="D33" s="3"/>
      <c r="E33" s="3"/>
      <c r="F33" s="3"/>
    </row>
    <row r="34" spans="1:6" ht="15.75" x14ac:dyDescent="0.25">
      <c r="A34" s="20" t="s">
        <v>35</v>
      </c>
      <c r="B34" s="3"/>
      <c r="C34" s="3"/>
      <c r="D34" s="3"/>
      <c r="E34" s="3"/>
      <c r="F34" s="3"/>
    </row>
  </sheetData>
  <mergeCells count="1">
    <mergeCell ref="A10:A1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Fee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Samvitti Capital</dc:creator>
  <cp:lastModifiedBy>scddt-016@outlook.in</cp:lastModifiedBy>
  <dcterms:created xsi:type="dcterms:W3CDTF">2024-10-01T07:48:10Z</dcterms:created>
  <dcterms:modified xsi:type="dcterms:W3CDTF">2025-03-19T12:35:51Z</dcterms:modified>
</cp:coreProperties>
</file>